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0" i="1" l="1"/>
  <c r="E70" i="1"/>
  <c r="F70" i="1"/>
  <c r="G70" i="1"/>
  <c r="H70" i="1"/>
  <c r="B67" i="1"/>
  <c r="E67" i="1"/>
  <c r="G67" i="1"/>
  <c r="H67" i="1"/>
  <c r="D62" i="1"/>
  <c r="D67" i="1" s="1"/>
  <c r="F62" i="1"/>
  <c r="F67" i="1" s="1"/>
  <c r="B60" i="1"/>
  <c r="D60" i="1"/>
  <c r="E60" i="1"/>
  <c r="F60" i="1"/>
  <c r="G60" i="1"/>
  <c r="H60" i="1"/>
  <c r="B55" i="1"/>
  <c r="D55" i="1"/>
  <c r="E55" i="1"/>
  <c r="F55" i="1"/>
  <c r="G55" i="1"/>
  <c r="H55" i="1"/>
  <c r="B51" i="1"/>
  <c r="E51" i="1"/>
  <c r="G51" i="1"/>
  <c r="H51" i="1"/>
  <c r="D47" i="1"/>
  <c r="D51" i="1" s="1"/>
  <c r="F42" i="1"/>
  <c r="F51" i="1" s="1"/>
  <c r="B40" i="1"/>
  <c r="D40" i="1"/>
  <c r="G40" i="1"/>
  <c r="H40" i="1"/>
  <c r="F39" i="1"/>
  <c r="F38" i="1"/>
  <c r="E37" i="1"/>
  <c r="E36" i="1"/>
  <c r="F36" i="1"/>
  <c r="E35" i="1"/>
  <c r="F35" i="1"/>
  <c r="E32" i="1"/>
  <c r="F32" i="1"/>
  <c r="B30" i="1"/>
  <c r="D30" i="1"/>
  <c r="E30" i="1"/>
  <c r="F30" i="1"/>
  <c r="G30" i="1"/>
  <c r="H30" i="1"/>
  <c r="B23" i="1"/>
  <c r="D23" i="1"/>
  <c r="E23" i="1"/>
  <c r="F23" i="1"/>
  <c r="G23" i="1"/>
  <c r="H23" i="1"/>
  <c r="B17" i="1"/>
  <c r="D17" i="1"/>
  <c r="E17" i="1"/>
  <c r="F17" i="1"/>
  <c r="H17" i="1"/>
  <c r="F8" i="1"/>
  <c r="G8" i="1"/>
  <c r="F7" i="1"/>
  <c r="G7" i="1"/>
  <c r="B6" i="1"/>
  <c r="B10" i="1" s="1"/>
  <c r="D6" i="1"/>
  <c r="D10" i="1" s="1"/>
  <c r="E6" i="1"/>
  <c r="E10" i="1" s="1"/>
  <c r="H6" i="1"/>
  <c r="H10" i="1" s="1"/>
  <c r="F5" i="1"/>
  <c r="G5" i="1"/>
  <c r="F4" i="1"/>
  <c r="G4" i="1"/>
  <c r="F3" i="1"/>
  <c r="G3" i="1"/>
  <c r="F40" i="1" l="1"/>
  <c r="G6" i="1"/>
  <c r="G10" i="1" s="1"/>
  <c r="F6" i="1"/>
  <c r="F10" i="1" s="1"/>
  <c r="G72" i="1"/>
  <c r="E40" i="1"/>
  <c r="E72" i="1" s="1"/>
  <c r="E74" i="1" s="1"/>
  <c r="H72" i="1"/>
  <c r="H74" i="1" s="1"/>
  <c r="B72" i="1"/>
  <c r="B74" i="1" s="1"/>
  <c r="D72" i="1"/>
  <c r="D74" i="1" s="1"/>
  <c r="F72" i="1"/>
  <c r="F74" i="1" l="1"/>
  <c r="G74" i="1"/>
</calcChain>
</file>

<file path=xl/sharedStrings.xml><?xml version="1.0" encoding="utf-8"?>
<sst xmlns="http://schemas.openxmlformats.org/spreadsheetml/2006/main" count="74" uniqueCount="74">
  <si>
    <t xml:space="preserve">Registration </t>
  </si>
  <si>
    <t>2016 Actual</t>
  </si>
  <si>
    <t>2017 Actual</t>
  </si>
  <si>
    <t>2018 Actual</t>
  </si>
  <si>
    <t>2019 Actual</t>
  </si>
  <si>
    <t>2020 Actual</t>
  </si>
  <si>
    <t>2021 Budget</t>
  </si>
  <si>
    <t>Registration Full Convention @$75</t>
  </si>
  <si>
    <t>Registration for Friday Only @$45</t>
  </si>
  <si>
    <t>Registration for Saturday Only @$45</t>
  </si>
  <si>
    <t>Total Registration</t>
  </si>
  <si>
    <t xml:space="preserve">Banquet tickets (@$35) </t>
  </si>
  <si>
    <t>Lunches (@$15)</t>
  </si>
  <si>
    <t>Grant</t>
  </si>
  <si>
    <t>Total Income</t>
  </si>
  <si>
    <t>Gifts for Speakers</t>
  </si>
  <si>
    <t>Meals</t>
  </si>
  <si>
    <t>Honoraria</t>
  </si>
  <si>
    <t>donation for charity for His Grace</t>
  </si>
  <si>
    <t xml:space="preserve">Mileage </t>
  </si>
  <si>
    <t>Rooms</t>
  </si>
  <si>
    <t>Guest Expenses Total</t>
  </si>
  <si>
    <t>Registration (included)</t>
  </si>
  <si>
    <t>Meals-Thu/Fri. Suppers</t>
  </si>
  <si>
    <t>Mileage/Hotel</t>
  </si>
  <si>
    <t>Misc. (President mileage, supplies, etc.)</t>
  </si>
  <si>
    <t>Mileage to attend pre convention meetings</t>
  </si>
  <si>
    <t>Convention Officers &amp; Convenor Total</t>
  </si>
  <si>
    <t>Hotel - Meeting rooms</t>
  </si>
  <si>
    <t>Tables-Displays</t>
  </si>
  <si>
    <t>includes funds for hand santizer</t>
  </si>
  <si>
    <t>Risers</t>
  </si>
  <si>
    <t>Flip chart/screen/projector/Audio Visual</t>
  </si>
  <si>
    <t>Videographer for the day</t>
  </si>
  <si>
    <t>C.A.R.T (Closed Caption)+ Expenses</t>
  </si>
  <si>
    <t>Facility Expenses Total</t>
  </si>
  <si>
    <t>Punch/Wine</t>
  </si>
  <si>
    <t>Linens</t>
  </si>
  <si>
    <t>Bartender</t>
  </si>
  <si>
    <t>Breakfast/Coffee Breaks</t>
  </si>
  <si>
    <t>Juice/pop/cookies</t>
  </si>
  <si>
    <t>Catering for Lunches</t>
  </si>
  <si>
    <t xml:space="preserve">Catering for Banquet </t>
  </si>
  <si>
    <t>GST 5%</t>
  </si>
  <si>
    <t>Gratuity 15%</t>
  </si>
  <si>
    <t>Food/Bev/Break Total</t>
  </si>
  <si>
    <t>Hospitality (decorating)</t>
  </si>
  <si>
    <t>Banner Re-lettering</t>
  </si>
  <si>
    <t>Small Gift for each attendee</t>
  </si>
  <si>
    <t>First Time Gifts</t>
  </si>
  <si>
    <t>Special Gifts</t>
  </si>
  <si>
    <t>Spiritual/Candles/Flowers</t>
  </si>
  <si>
    <t>Friday Mass and Social</t>
  </si>
  <si>
    <t>Banquet Entertainment</t>
  </si>
  <si>
    <t>Song Licensing Online</t>
  </si>
  <si>
    <t>Other Expenses Total</t>
  </si>
  <si>
    <t>Parliamentarian (does not include mileage, meals, hotel)</t>
  </si>
  <si>
    <t xml:space="preserve">Priest's Stipend </t>
  </si>
  <si>
    <t>Fixed Honoraria Total</t>
  </si>
  <si>
    <t>Contest Winners</t>
  </si>
  <si>
    <t>Cake/Lunch</t>
  </si>
  <si>
    <t>Expenses</t>
  </si>
  <si>
    <t>Poster Contest Total</t>
  </si>
  <si>
    <t>No longer being done</t>
  </si>
  <si>
    <t>Printing/Photocopying/Paper</t>
  </si>
  <si>
    <t>Postage</t>
  </si>
  <si>
    <t>Photo Development</t>
  </si>
  <si>
    <t>Registration Supplies</t>
  </si>
  <si>
    <t>Registration Refunds</t>
  </si>
  <si>
    <t>Office Expenses Total</t>
  </si>
  <si>
    <t>Bank Charges (Cheques)</t>
  </si>
  <si>
    <t>Bank Charges Total</t>
  </si>
  <si>
    <t>Total Expenses</t>
  </si>
  <si>
    <t>Surplus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</si>
</sst>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3" fontId="4" fillId="0" borderId="1" xfId="0" applyNumberFormat="1" applyFont="1" applyFill="1" applyBorder="1"/>
    <xf numFmtId="3" fontId="1" fillId="3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3" fontId="3" fillId="0" borderId="1" xfId="0" applyNumberFormat="1" applyFont="1" applyFill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3" fillId="0" borderId="0" xfId="0" applyNumberFormat="1" applyFont="1" applyFill="1" applyBorder="1"/>
    <xf numFmtId="0" fontId="0" fillId="0" borderId="0" xfId="0" applyFill="1" applyBorder="1"/>
    <xf numFmtId="3" fontId="5" fillId="0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3" fontId="1" fillId="0" borderId="2" xfId="0" applyNumberFormat="1" applyFont="1" applyFill="1" applyBorder="1"/>
    <xf numFmtId="3" fontId="4" fillId="0" borderId="3" xfId="0" applyNumberFormat="1" applyFont="1" applyFill="1" applyBorder="1"/>
    <xf numFmtId="3" fontId="4" fillId="2" borderId="3" xfId="0" applyNumberFormat="1" applyFont="1" applyFill="1" applyBorder="1"/>
    <xf numFmtId="3" fontId="4" fillId="3" borderId="3" xfId="0" applyNumberFormat="1" applyFont="1" applyFill="1" applyBorder="1"/>
    <xf numFmtId="0" fontId="0" fillId="0" borderId="1" xfId="0" applyBorder="1"/>
    <xf numFmtId="0" fontId="5" fillId="0" borderId="0" xfId="0" applyFont="1" applyBorder="1"/>
    <xf numFmtId="3" fontId="4" fillId="0" borderId="1" xfId="0" applyNumberFormat="1" applyFont="1" applyBorder="1"/>
    <xf numFmtId="0" fontId="3" fillId="0" borderId="0" xfId="0" applyFont="1" applyBorder="1"/>
    <xf numFmtId="3" fontId="1" fillId="0" borderId="1" xfId="0" applyNumberFormat="1" applyFont="1" applyBorder="1"/>
    <xf numFmtId="3" fontId="0" fillId="0" borderId="0" xfId="0" applyNumberForma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A8" sqref="A8"/>
    </sheetView>
  </sheetViews>
  <sheetFormatPr defaultRowHeight="15" x14ac:dyDescent="0.25"/>
  <cols>
    <col min="1" max="1" width="58.28515625" style="3" bestFit="1" customWidth="1"/>
    <col min="2" max="2" width="14.42578125" style="3" customWidth="1"/>
    <col min="3" max="3" width="10.42578125" style="3" customWidth="1"/>
    <col min="4" max="4" width="14.42578125" style="3" customWidth="1"/>
    <col min="5" max="6" width="13.42578125" style="3" customWidth="1"/>
    <col min="7" max="7" width="13.28515625" style="3" customWidth="1"/>
    <col min="8" max="8" width="13.7109375" style="3" customWidth="1"/>
    <col min="9" max="16384" width="9.140625" style="3"/>
  </cols>
  <sheetData>
    <row r="1" spans="1:8" ht="15.75" x14ac:dyDescent="0.25">
      <c r="A1" s="34" t="s">
        <v>0</v>
      </c>
      <c r="B1" s="2">
        <v>0</v>
      </c>
      <c r="D1" s="2">
        <v>0</v>
      </c>
      <c r="E1" s="2">
        <v>120</v>
      </c>
      <c r="F1" s="2">
        <v>194</v>
      </c>
      <c r="G1" s="2">
        <v>225</v>
      </c>
      <c r="H1" s="1">
        <v>261</v>
      </c>
    </row>
    <row r="2" spans="1:8" ht="15.75" x14ac:dyDescent="0.25">
      <c r="A2" s="4"/>
      <c r="B2" s="8" t="s">
        <v>6</v>
      </c>
      <c r="D2" s="6" t="s">
        <v>5</v>
      </c>
      <c r="E2" s="5" t="s">
        <v>4</v>
      </c>
      <c r="F2" s="5" t="s">
        <v>3</v>
      </c>
      <c r="G2" s="5" t="s">
        <v>2</v>
      </c>
      <c r="H2" s="5" t="s">
        <v>1</v>
      </c>
    </row>
    <row r="3" spans="1:8" ht="15.75" x14ac:dyDescent="0.25">
      <c r="A3" s="9" t="s">
        <v>7</v>
      </c>
      <c r="B3" s="11">
        <v>0</v>
      </c>
      <c r="D3" s="10">
        <v>0</v>
      </c>
      <c r="E3" s="7">
        <v>7050</v>
      </c>
      <c r="F3" s="7">
        <f>122*75</f>
        <v>9150</v>
      </c>
      <c r="G3" s="7">
        <f>157*75</f>
        <v>11775</v>
      </c>
      <c r="H3" s="7">
        <v>15000</v>
      </c>
    </row>
    <row r="4" spans="1:8" ht="15.75" x14ac:dyDescent="0.25">
      <c r="A4" s="9" t="s">
        <v>8</v>
      </c>
      <c r="B4" s="11">
        <v>0</v>
      </c>
      <c r="D4" s="10">
        <v>0</v>
      </c>
      <c r="E4" s="7">
        <v>495</v>
      </c>
      <c r="F4" s="7">
        <f>27*45</f>
        <v>1215</v>
      </c>
      <c r="G4" s="7">
        <f>29*45</f>
        <v>1305</v>
      </c>
      <c r="H4" s="7">
        <v>1575</v>
      </c>
    </row>
    <row r="5" spans="1:8" ht="15.75" x14ac:dyDescent="0.25">
      <c r="A5" s="9" t="s">
        <v>9</v>
      </c>
      <c r="B5" s="11">
        <v>0</v>
      </c>
      <c r="D5" s="10">
        <v>0</v>
      </c>
      <c r="E5" s="7">
        <v>675</v>
      </c>
      <c r="F5" s="7">
        <f>45*45</f>
        <v>2025</v>
      </c>
      <c r="G5" s="7">
        <f>38*45</f>
        <v>1710</v>
      </c>
      <c r="H5" s="7">
        <v>1170</v>
      </c>
    </row>
    <row r="6" spans="1:8" ht="15.75" x14ac:dyDescent="0.25">
      <c r="A6" s="12" t="s">
        <v>10</v>
      </c>
      <c r="B6" s="8">
        <f t="shared" ref="B6" si="0">SUM(B3:B5)</f>
        <v>0</v>
      </c>
      <c r="D6" s="6">
        <f>SUM(D3:D5)</f>
        <v>0</v>
      </c>
      <c r="E6" s="5">
        <f>SUM(E3:E5)</f>
        <v>8220</v>
      </c>
      <c r="F6" s="5">
        <f>SUM(F3:F5)</f>
        <v>12390</v>
      </c>
      <c r="G6" s="5">
        <f>SUM(G3:G5)</f>
        <v>14790</v>
      </c>
      <c r="H6" s="5">
        <f t="shared" ref="H6" si="1">SUM(H3:H5)</f>
        <v>17745</v>
      </c>
    </row>
    <row r="7" spans="1:8" ht="15.75" x14ac:dyDescent="0.25">
      <c r="A7" s="13" t="s">
        <v>11</v>
      </c>
      <c r="B7" s="11">
        <v>0</v>
      </c>
      <c r="D7" s="10">
        <v>0</v>
      </c>
      <c r="E7" s="7">
        <v>3810</v>
      </c>
      <c r="F7" s="7">
        <f>93*45</f>
        <v>4185</v>
      </c>
      <c r="G7" s="7">
        <f>144*35</f>
        <v>5040</v>
      </c>
      <c r="H7" s="7">
        <v>5625</v>
      </c>
    </row>
    <row r="8" spans="1:8" ht="15.75" x14ac:dyDescent="0.25">
      <c r="A8" s="13" t="s">
        <v>12</v>
      </c>
      <c r="B8" s="11">
        <v>0</v>
      </c>
      <c r="D8" s="10">
        <v>0</v>
      </c>
      <c r="E8" s="7">
        <v>2805</v>
      </c>
      <c r="F8" s="7">
        <f>284*20</f>
        <v>5680</v>
      </c>
      <c r="G8" s="7">
        <f>360*15</f>
        <v>5400</v>
      </c>
      <c r="H8" s="7">
        <v>4485</v>
      </c>
    </row>
    <row r="9" spans="1:8" ht="15.75" x14ac:dyDescent="0.25">
      <c r="A9" s="13" t="s">
        <v>13</v>
      </c>
      <c r="B9" s="11">
        <v>0</v>
      </c>
      <c r="D9" s="10">
        <v>0</v>
      </c>
      <c r="E9" s="7">
        <v>0</v>
      </c>
      <c r="F9" s="7">
        <v>2500</v>
      </c>
      <c r="G9" s="7"/>
      <c r="H9" s="7"/>
    </row>
    <row r="10" spans="1:8" ht="15.75" x14ac:dyDescent="0.25">
      <c r="A10" s="12" t="s">
        <v>14</v>
      </c>
      <c r="B10" s="16">
        <f t="shared" ref="B10" si="2">SUM(B6:B9)</f>
        <v>0</v>
      </c>
      <c r="D10" s="15">
        <f>SUM(D6:D9)</f>
        <v>0</v>
      </c>
      <c r="E10" s="14">
        <f>SUM(E6:E9)</f>
        <v>14835</v>
      </c>
      <c r="F10" s="14">
        <f>SUM(F6:F9)</f>
        <v>24755</v>
      </c>
      <c r="G10" s="14">
        <f>SUM(G6:G8)</f>
        <v>25230</v>
      </c>
      <c r="H10" s="14">
        <f t="shared" ref="H10" si="3">SUM(H6:H8)</f>
        <v>27855</v>
      </c>
    </row>
    <row r="11" spans="1:8" s="18" customFormat="1" ht="15.75" x14ac:dyDescent="0.25">
      <c r="A11" s="12"/>
      <c r="B11" s="17"/>
      <c r="D11" s="17"/>
      <c r="E11" s="17"/>
      <c r="F11" s="17"/>
      <c r="G11" s="17"/>
      <c r="H11" s="17"/>
    </row>
    <row r="12" spans="1:8" ht="15.75" x14ac:dyDescent="0.25">
      <c r="A12" s="13" t="s">
        <v>15</v>
      </c>
      <c r="B12" s="16"/>
      <c r="D12" s="15"/>
      <c r="E12" s="19">
        <v>0</v>
      </c>
      <c r="F12" s="19">
        <v>89.12</v>
      </c>
      <c r="G12" s="14"/>
      <c r="H12" s="14"/>
    </row>
    <row r="13" spans="1:8" ht="15.75" x14ac:dyDescent="0.25">
      <c r="A13" s="20" t="s">
        <v>16</v>
      </c>
      <c r="B13" s="11"/>
      <c r="D13" s="10"/>
      <c r="E13" s="7">
        <v>19</v>
      </c>
      <c r="F13" s="7">
        <v>19.73</v>
      </c>
      <c r="G13" s="7">
        <v>0</v>
      </c>
      <c r="H13" s="7">
        <v>90</v>
      </c>
    </row>
    <row r="14" spans="1:8" ht="34.5" x14ac:dyDescent="0.25">
      <c r="A14" s="13" t="s">
        <v>17</v>
      </c>
      <c r="B14" s="11">
        <v>200</v>
      </c>
      <c r="C14" s="32" t="s">
        <v>18</v>
      </c>
      <c r="D14" s="10"/>
      <c r="E14" s="7">
        <v>300</v>
      </c>
      <c r="F14" s="7">
        <v>200</v>
      </c>
      <c r="G14" s="7">
        <v>200</v>
      </c>
      <c r="H14" s="7">
        <v>703.15</v>
      </c>
    </row>
    <row r="15" spans="1:8" ht="15.75" x14ac:dyDescent="0.25">
      <c r="A15" s="13" t="s">
        <v>19</v>
      </c>
      <c r="B15" s="11"/>
      <c r="D15" s="10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5.75" x14ac:dyDescent="0.25">
      <c r="A16" s="13" t="s">
        <v>20</v>
      </c>
      <c r="B16" s="11"/>
      <c r="D16" s="10"/>
      <c r="E16" s="7">
        <v>195</v>
      </c>
      <c r="F16" s="7">
        <v>343.35</v>
      </c>
      <c r="G16" s="7">
        <v>0</v>
      </c>
      <c r="H16" s="7">
        <v>0</v>
      </c>
    </row>
    <row r="17" spans="1:8" ht="15.75" x14ac:dyDescent="0.25">
      <c r="A17" s="12" t="s">
        <v>21</v>
      </c>
      <c r="B17" s="8">
        <f t="shared" ref="B17" si="4">SUM(B12:B16)</f>
        <v>200</v>
      </c>
      <c r="D17" s="6">
        <f>SUM(D12:D16)</f>
        <v>0</v>
      </c>
      <c r="E17" s="5">
        <f>SUM(E12:E16)</f>
        <v>514</v>
      </c>
      <c r="F17" s="5">
        <f>SUM(F12:F16)</f>
        <v>652.20000000000005</v>
      </c>
      <c r="G17" s="5">
        <v>300</v>
      </c>
      <c r="H17" s="5">
        <f>SUM(H13:H16)</f>
        <v>793.15</v>
      </c>
    </row>
    <row r="18" spans="1:8" s="18" customFormat="1" ht="15.75" x14ac:dyDescent="0.25">
      <c r="A18" s="12"/>
      <c r="B18" s="21"/>
      <c r="D18" s="21"/>
      <c r="E18" s="21"/>
      <c r="F18" s="21"/>
      <c r="G18" s="21"/>
      <c r="H18" s="21"/>
    </row>
    <row r="19" spans="1:8" ht="15.75" x14ac:dyDescent="0.25">
      <c r="A19" s="13" t="s">
        <v>22</v>
      </c>
      <c r="B19" s="24"/>
      <c r="D19" s="23"/>
      <c r="E19" s="22">
        <v>0</v>
      </c>
      <c r="F19" s="22">
        <v>0</v>
      </c>
      <c r="G19" s="22">
        <v>150</v>
      </c>
      <c r="H19" s="22">
        <v>0</v>
      </c>
    </row>
    <row r="20" spans="1:8" ht="15.75" x14ac:dyDescent="0.25">
      <c r="A20" s="13" t="s">
        <v>23</v>
      </c>
      <c r="B20" s="11"/>
      <c r="D20" s="10"/>
      <c r="E20" s="7">
        <v>0</v>
      </c>
      <c r="F20" s="7">
        <v>0</v>
      </c>
      <c r="G20" s="7">
        <v>130</v>
      </c>
      <c r="H20" s="7">
        <v>0</v>
      </c>
    </row>
    <row r="21" spans="1:8" ht="15.75" x14ac:dyDescent="0.25">
      <c r="A21" s="13" t="s">
        <v>24</v>
      </c>
      <c r="B21" s="11">
        <v>500</v>
      </c>
      <c r="C21" s="32"/>
      <c r="D21" s="10">
        <v>67.900000000000006</v>
      </c>
      <c r="E21" s="7">
        <v>31</v>
      </c>
      <c r="F21" s="7">
        <v>0</v>
      </c>
      <c r="G21" s="7">
        <v>0</v>
      </c>
      <c r="H21" s="7">
        <v>0</v>
      </c>
    </row>
    <row r="22" spans="1:8" ht="45.75" x14ac:dyDescent="0.25">
      <c r="A22" s="13" t="s">
        <v>25</v>
      </c>
      <c r="B22" s="11">
        <v>50</v>
      </c>
      <c r="C22" s="32" t="s">
        <v>26</v>
      </c>
      <c r="D22" s="10"/>
      <c r="E22" s="7">
        <v>0</v>
      </c>
      <c r="F22" s="7">
        <v>0</v>
      </c>
      <c r="G22" s="7">
        <v>0</v>
      </c>
      <c r="H22" s="7">
        <v>0</v>
      </c>
    </row>
    <row r="23" spans="1:8" ht="15.75" x14ac:dyDescent="0.25">
      <c r="A23" s="12" t="s">
        <v>27</v>
      </c>
      <c r="B23" s="8">
        <f t="shared" ref="B23" si="5">SUM(B19:B22)</f>
        <v>550</v>
      </c>
      <c r="C23" s="31"/>
      <c r="D23" s="6">
        <f>SUM(D19:D22)</f>
        <v>67.900000000000006</v>
      </c>
      <c r="E23" s="5">
        <f>SUM(E19:E22)</f>
        <v>31</v>
      </c>
      <c r="F23" s="5">
        <f>SUM(F19:F22)</f>
        <v>0</v>
      </c>
      <c r="G23" s="5">
        <f>SUM(G19:G22)</f>
        <v>280</v>
      </c>
      <c r="H23" s="5">
        <f>SUM(H19:H22)</f>
        <v>0</v>
      </c>
    </row>
    <row r="24" spans="1:8" s="18" customFormat="1" ht="15.75" x14ac:dyDescent="0.25">
      <c r="A24" s="12"/>
      <c r="B24" s="21"/>
      <c r="C24" s="33"/>
      <c r="D24" s="21"/>
      <c r="E24" s="21"/>
      <c r="F24" s="21"/>
      <c r="G24" s="21"/>
      <c r="H24" s="21"/>
    </row>
    <row r="25" spans="1:8" ht="15.75" x14ac:dyDescent="0.25">
      <c r="A25" s="13" t="s">
        <v>28</v>
      </c>
      <c r="B25" s="25"/>
      <c r="C25" s="32"/>
      <c r="D25" s="10">
        <v>-500</v>
      </c>
      <c r="E25" s="7">
        <v>1500</v>
      </c>
      <c r="F25" s="7">
        <v>2130</v>
      </c>
      <c r="G25" s="7">
        <v>1500</v>
      </c>
      <c r="H25" s="7">
        <v>750</v>
      </c>
    </row>
    <row r="26" spans="1:8" ht="34.5" x14ac:dyDescent="0.25">
      <c r="A26" s="13" t="s">
        <v>29</v>
      </c>
      <c r="B26" s="11">
        <v>1250</v>
      </c>
      <c r="C26" s="32" t="s">
        <v>30</v>
      </c>
      <c r="D26" s="10"/>
      <c r="E26" s="7">
        <v>0</v>
      </c>
      <c r="F26" s="7">
        <v>0</v>
      </c>
      <c r="G26" s="7">
        <v>0</v>
      </c>
      <c r="H26" s="7">
        <v>408.35</v>
      </c>
    </row>
    <row r="27" spans="1:8" ht="15.75" x14ac:dyDescent="0.25">
      <c r="A27" s="13" t="s">
        <v>31</v>
      </c>
      <c r="B27" s="11"/>
      <c r="D27" s="10"/>
      <c r="E27" s="7">
        <v>0</v>
      </c>
      <c r="F27" s="7">
        <v>0</v>
      </c>
      <c r="G27" s="7">
        <v>100</v>
      </c>
      <c r="H27" s="7">
        <v>0</v>
      </c>
    </row>
    <row r="28" spans="1:8" ht="23.25" x14ac:dyDescent="0.25">
      <c r="A28" s="13" t="s">
        <v>32</v>
      </c>
      <c r="B28" s="11">
        <v>1500</v>
      </c>
      <c r="C28" s="32" t="s">
        <v>33</v>
      </c>
      <c r="D28" s="10"/>
      <c r="E28" s="7">
        <v>342</v>
      </c>
      <c r="F28" s="7">
        <v>0</v>
      </c>
      <c r="G28" s="7">
        <v>0</v>
      </c>
      <c r="H28" s="7">
        <v>142.72999999999999</v>
      </c>
    </row>
    <row r="29" spans="1:8" ht="15.75" x14ac:dyDescent="0.25">
      <c r="A29" s="13" t="s">
        <v>34</v>
      </c>
      <c r="B29" s="11"/>
      <c r="D29" s="10"/>
      <c r="E29" s="7">
        <v>0</v>
      </c>
      <c r="F29" s="7">
        <v>0</v>
      </c>
      <c r="G29" s="7">
        <v>827</v>
      </c>
      <c r="H29" s="7">
        <v>1391.25</v>
      </c>
    </row>
    <row r="30" spans="1:8" ht="15.75" x14ac:dyDescent="0.25">
      <c r="A30" s="12" t="s">
        <v>35</v>
      </c>
      <c r="B30" s="8">
        <f>SUM(B26:B29)</f>
        <v>2750</v>
      </c>
      <c r="D30" s="6">
        <f>SUM(D25:D29)</f>
        <v>-500</v>
      </c>
      <c r="E30" s="5">
        <f>SUM(E25:E29)</f>
        <v>1842</v>
      </c>
      <c r="F30" s="5">
        <f>SUM(F25:F29)</f>
        <v>2130</v>
      </c>
      <c r="G30" s="5">
        <f>SUM(G25:G29)</f>
        <v>2427</v>
      </c>
      <c r="H30" s="5">
        <f t="shared" ref="H30" si="6">SUM(H25:H29)</f>
        <v>2692.33</v>
      </c>
    </row>
    <row r="31" spans="1:8" s="18" customFormat="1" ht="15.75" x14ac:dyDescent="0.25">
      <c r="A31" s="12"/>
      <c r="B31" s="21"/>
      <c r="D31" s="21"/>
      <c r="E31" s="21"/>
      <c r="F31" s="21"/>
      <c r="G31" s="21"/>
      <c r="H31" s="21"/>
    </row>
    <row r="32" spans="1:8" ht="15.75" x14ac:dyDescent="0.25">
      <c r="A32" s="13" t="s">
        <v>36</v>
      </c>
      <c r="B32" s="11"/>
      <c r="D32" s="10"/>
      <c r="E32" s="7">
        <f>313.97+73.86</f>
        <v>387.83000000000004</v>
      </c>
      <c r="F32" s="7">
        <f>301.77+72.25</f>
        <v>374.02</v>
      </c>
      <c r="G32" s="7">
        <v>305</v>
      </c>
      <c r="H32" s="7">
        <v>141.30000000000001</v>
      </c>
    </row>
    <row r="33" spans="1:8" ht="15.75" x14ac:dyDescent="0.25">
      <c r="A33" s="13" t="s">
        <v>37</v>
      </c>
      <c r="B33" s="11"/>
      <c r="D33" s="10"/>
      <c r="E33" s="7"/>
      <c r="F33" s="7">
        <v>0</v>
      </c>
      <c r="G33" s="7">
        <v>417.25</v>
      </c>
      <c r="H33" s="7">
        <v>308.27</v>
      </c>
    </row>
    <row r="34" spans="1:8" ht="15.75" x14ac:dyDescent="0.25">
      <c r="A34" s="13" t="s">
        <v>38</v>
      </c>
      <c r="B34" s="11"/>
      <c r="D34" s="10"/>
      <c r="E34" s="7"/>
      <c r="F34" s="7">
        <v>0</v>
      </c>
      <c r="G34" s="7">
        <v>0</v>
      </c>
      <c r="H34" s="7">
        <v>0</v>
      </c>
    </row>
    <row r="35" spans="1:8" ht="23.25" x14ac:dyDescent="0.25">
      <c r="A35" s="13" t="s">
        <v>39</v>
      </c>
      <c r="B35" s="11">
        <v>300</v>
      </c>
      <c r="C35" s="32" t="s">
        <v>40</v>
      </c>
      <c r="D35" s="10"/>
      <c r="E35" s="7">
        <f>220.52+605+590+14.68+30.92</f>
        <v>1461.1200000000001</v>
      </c>
      <c r="F35" s="7">
        <f>1771.2+1900.8+729.8+783.2</f>
        <v>5185</v>
      </c>
      <c r="G35" s="7">
        <v>968.3</v>
      </c>
      <c r="H35" s="7">
        <v>635.71</v>
      </c>
    </row>
    <row r="36" spans="1:8" ht="15.75" x14ac:dyDescent="0.25">
      <c r="A36" s="13" t="s">
        <v>41</v>
      </c>
      <c r="B36" s="11"/>
      <c r="D36" s="10"/>
      <c r="E36" s="7">
        <f>1308+1248</f>
        <v>2556</v>
      </c>
      <c r="F36" s="7">
        <f>2376.55+2966.25</f>
        <v>5342.8</v>
      </c>
      <c r="G36" s="7">
        <v>4614</v>
      </c>
      <c r="H36" s="7"/>
    </row>
    <row r="37" spans="1:8" ht="15.75" x14ac:dyDescent="0.25">
      <c r="A37" s="13" t="s">
        <v>42</v>
      </c>
      <c r="B37" s="11"/>
      <c r="D37" s="10"/>
      <c r="E37" s="7">
        <f>2983.5+100</f>
        <v>3083.5</v>
      </c>
      <c r="F37" s="7">
        <v>3525.65</v>
      </c>
      <c r="G37" s="7">
        <v>3517.95</v>
      </c>
      <c r="H37" s="7">
        <v>7770</v>
      </c>
    </row>
    <row r="38" spans="1:8" ht="15.75" x14ac:dyDescent="0.25">
      <c r="A38" s="13" t="s">
        <v>43</v>
      </c>
      <c r="B38" s="11"/>
      <c r="D38" s="10"/>
      <c r="E38" s="7">
        <v>341.73</v>
      </c>
      <c r="F38" s="7">
        <f>243.88+282.51+176.28</f>
        <v>702.67</v>
      </c>
      <c r="G38" s="7">
        <v>427.46</v>
      </c>
      <c r="H38" s="7"/>
    </row>
    <row r="39" spans="1:8" ht="15.75" x14ac:dyDescent="0.25">
      <c r="A39" s="13" t="s">
        <v>44</v>
      </c>
      <c r="B39" s="11"/>
      <c r="D39" s="10"/>
      <c r="E39" s="7">
        <v>1025.18</v>
      </c>
      <c r="F39" s="7">
        <f>1052.78+528.85</f>
        <v>1581.63</v>
      </c>
      <c r="G39" s="7">
        <v>1282.3800000000001</v>
      </c>
      <c r="H39" s="7">
        <v>1165.5</v>
      </c>
    </row>
    <row r="40" spans="1:8" ht="15.75" x14ac:dyDescent="0.25">
      <c r="A40" s="12" t="s">
        <v>45</v>
      </c>
      <c r="B40" s="8">
        <f t="shared" ref="B40" si="7">SUM(B32:B39)</f>
        <v>300</v>
      </c>
      <c r="D40" s="6">
        <f>SUM(D32:D39)</f>
        <v>0</v>
      </c>
      <c r="E40" s="5">
        <f>SUM(E32:E39)</f>
        <v>8855.36</v>
      </c>
      <c r="F40" s="5">
        <f>SUM(F32:F39)</f>
        <v>16711.77</v>
      </c>
      <c r="G40" s="5">
        <f>SUM(G32:G39)</f>
        <v>11532.34</v>
      </c>
      <c r="H40" s="5">
        <f t="shared" ref="H40" si="8">SUM(H32:H39)</f>
        <v>10020.780000000001</v>
      </c>
    </row>
    <row r="41" spans="1:8" s="18" customFormat="1" ht="15.75" x14ac:dyDescent="0.25">
      <c r="A41" s="12"/>
      <c r="B41" s="21"/>
      <c r="D41" s="21"/>
      <c r="E41" s="21"/>
      <c r="F41" s="21"/>
      <c r="G41" s="21"/>
      <c r="H41" s="21"/>
    </row>
    <row r="42" spans="1:8" ht="15.75" x14ac:dyDescent="0.25">
      <c r="A42" s="13" t="s">
        <v>46</v>
      </c>
      <c r="B42" s="11">
        <v>300</v>
      </c>
      <c r="D42" s="10"/>
      <c r="E42" s="7">
        <v>292</v>
      </c>
      <c r="F42" s="7">
        <f>20.97+106.77+15.78+201.49+10</f>
        <v>355.01</v>
      </c>
      <c r="G42" s="7">
        <v>900</v>
      </c>
      <c r="H42" s="7">
        <v>0</v>
      </c>
    </row>
    <row r="43" spans="1:8" ht="15.75" x14ac:dyDescent="0.25">
      <c r="A43" s="13" t="s">
        <v>47</v>
      </c>
      <c r="B43" s="11"/>
      <c r="D43" s="10"/>
      <c r="E43" s="7">
        <v>0</v>
      </c>
      <c r="F43" s="7">
        <v>0</v>
      </c>
      <c r="G43" s="7">
        <v>0</v>
      </c>
      <c r="H43" s="7">
        <v>0</v>
      </c>
    </row>
    <row r="44" spans="1:8" ht="15.75" x14ac:dyDescent="0.25">
      <c r="A44" s="13" t="s">
        <v>48</v>
      </c>
      <c r="B44" s="11"/>
      <c r="D44" s="10">
        <v>377.23</v>
      </c>
      <c r="E44" s="7">
        <v>0</v>
      </c>
      <c r="F44" s="7">
        <v>0</v>
      </c>
      <c r="G44" s="7">
        <v>0</v>
      </c>
      <c r="H44" s="7">
        <v>0</v>
      </c>
    </row>
    <row r="45" spans="1:8" ht="15.75" x14ac:dyDescent="0.25">
      <c r="A45" s="13" t="s">
        <v>49</v>
      </c>
      <c r="B45" s="11"/>
      <c r="D45" s="10"/>
      <c r="E45" s="7">
        <v>0</v>
      </c>
      <c r="F45" s="7">
        <v>49.88</v>
      </c>
      <c r="G45" s="7">
        <v>59.06</v>
      </c>
      <c r="H45" s="7">
        <v>23.75</v>
      </c>
    </row>
    <row r="46" spans="1:8" ht="15.75" x14ac:dyDescent="0.25">
      <c r="A46" s="13" t="s">
        <v>50</v>
      </c>
      <c r="B46" s="11"/>
      <c r="D46" s="10"/>
      <c r="E46" s="7">
        <v>215</v>
      </c>
      <c r="F46" s="7">
        <v>103.67</v>
      </c>
      <c r="G46" s="7">
        <v>0</v>
      </c>
      <c r="H46" s="7">
        <v>0</v>
      </c>
    </row>
    <row r="47" spans="1:8" ht="15.75" x14ac:dyDescent="0.25">
      <c r="A47" s="13" t="s">
        <v>51</v>
      </c>
      <c r="B47" s="11">
        <v>150</v>
      </c>
      <c r="D47" s="10">
        <f>23.09+47.45</f>
        <v>70.540000000000006</v>
      </c>
      <c r="E47" s="7">
        <v>142</v>
      </c>
      <c r="F47" s="7">
        <v>47.2</v>
      </c>
      <c r="G47" s="7">
        <v>133.38999999999999</v>
      </c>
      <c r="H47" s="7">
        <v>203.01</v>
      </c>
    </row>
    <row r="48" spans="1:8" ht="15.75" x14ac:dyDescent="0.25">
      <c r="A48" s="13" t="s">
        <v>52</v>
      </c>
      <c r="B48" s="11"/>
      <c r="D48" s="10"/>
      <c r="E48" s="7">
        <v>500</v>
      </c>
      <c r="F48" s="7">
        <v>459.12</v>
      </c>
      <c r="G48" s="7">
        <v>882.8</v>
      </c>
      <c r="H48" s="7">
        <v>250</v>
      </c>
    </row>
    <row r="49" spans="1:8" ht="15.75" x14ac:dyDescent="0.25">
      <c r="A49" s="13" t="s">
        <v>53</v>
      </c>
      <c r="B49" s="11"/>
      <c r="D49" s="10"/>
      <c r="E49" s="7">
        <v>335</v>
      </c>
      <c r="F49" s="7">
        <v>0</v>
      </c>
      <c r="G49" s="7">
        <v>350</v>
      </c>
      <c r="H49" s="7">
        <v>150</v>
      </c>
    </row>
    <row r="50" spans="1:8" ht="15.75" x14ac:dyDescent="0.25">
      <c r="A50" s="13" t="s">
        <v>54</v>
      </c>
      <c r="B50" s="11"/>
      <c r="D50" s="10">
        <v>170</v>
      </c>
      <c r="E50" s="7">
        <v>0</v>
      </c>
      <c r="F50" s="7">
        <v>155</v>
      </c>
      <c r="G50" s="7">
        <v>0</v>
      </c>
      <c r="H50" s="7">
        <v>0</v>
      </c>
    </row>
    <row r="51" spans="1:8" ht="15.75" x14ac:dyDescent="0.25">
      <c r="A51" s="12" t="s">
        <v>55</v>
      </c>
      <c r="B51" s="8">
        <f t="shared" ref="B51" si="9">SUM(B42:B50)</f>
        <v>450</v>
      </c>
      <c r="D51" s="6">
        <f>SUM(D42:D50)</f>
        <v>617.77</v>
      </c>
      <c r="E51" s="5">
        <f>SUM(E42:E50)</f>
        <v>1484</v>
      </c>
      <c r="F51" s="5">
        <f>SUM(F42:F50)</f>
        <v>1169.8800000000001</v>
      </c>
      <c r="G51" s="5">
        <f>SUM(G42:G50)</f>
        <v>2325.25</v>
      </c>
      <c r="H51" s="5">
        <f t="shared" ref="H51" si="10">SUM(H42:H50)</f>
        <v>626.76</v>
      </c>
    </row>
    <row r="52" spans="1:8" s="18" customFormat="1" ht="15.75" x14ac:dyDescent="0.25">
      <c r="A52" s="12"/>
      <c r="B52" s="21"/>
      <c r="D52" s="21"/>
      <c r="E52" s="21"/>
      <c r="F52" s="21"/>
      <c r="G52" s="21"/>
      <c r="H52" s="21"/>
    </row>
    <row r="53" spans="1:8" ht="15.75" x14ac:dyDescent="0.25">
      <c r="A53" s="13" t="s">
        <v>56</v>
      </c>
      <c r="B53" s="11">
        <v>300</v>
      </c>
      <c r="D53" s="10"/>
      <c r="E53" s="7">
        <v>300</v>
      </c>
      <c r="F53" s="7">
        <v>300</v>
      </c>
      <c r="G53" s="7">
        <v>300</v>
      </c>
      <c r="H53" s="7">
        <v>300</v>
      </c>
    </row>
    <row r="54" spans="1:8" ht="15.75" x14ac:dyDescent="0.25">
      <c r="A54" s="13" t="s">
        <v>57</v>
      </c>
      <c r="B54" s="11">
        <v>300</v>
      </c>
      <c r="D54" s="10"/>
      <c r="E54" s="7">
        <v>300</v>
      </c>
      <c r="F54" s="7">
        <v>300</v>
      </c>
      <c r="G54" s="7">
        <v>0</v>
      </c>
      <c r="H54" s="7">
        <v>0</v>
      </c>
    </row>
    <row r="55" spans="1:8" ht="15.75" x14ac:dyDescent="0.25">
      <c r="A55" s="12" t="s">
        <v>58</v>
      </c>
      <c r="B55" s="8">
        <f t="shared" ref="B55" si="11">SUM(B53:B54)</f>
        <v>600</v>
      </c>
      <c r="D55" s="6">
        <f>SUM(D53:D54)</f>
        <v>0</v>
      </c>
      <c r="E55" s="5">
        <f>SUM(E53:E54)</f>
        <v>600</v>
      </c>
      <c r="F55" s="5">
        <f>SUM(F53:F54)</f>
        <v>600</v>
      </c>
      <c r="G55" s="5">
        <f>SUM(G53:G54)</f>
        <v>300</v>
      </c>
      <c r="H55" s="5">
        <f>SUM(H53:H54)</f>
        <v>300</v>
      </c>
    </row>
    <row r="56" spans="1:8" s="18" customFormat="1" ht="15.75" x14ac:dyDescent="0.25">
      <c r="A56" s="12"/>
      <c r="B56" s="21"/>
      <c r="D56" s="21"/>
      <c r="E56" s="21"/>
      <c r="F56" s="21"/>
      <c r="G56" s="21"/>
      <c r="H56" s="21"/>
    </row>
    <row r="57" spans="1:8" ht="15.75" x14ac:dyDescent="0.25">
      <c r="A57" s="13" t="s">
        <v>59</v>
      </c>
      <c r="B57" s="11"/>
      <c r="D57" s="10">
        <v>450</v>
      </c>
      <c r="E57" s="7">
        <v>225</v>
      </c>
      <c r="F57" s="7">
        <v>225</v>
      </c>
      <c r="G57" s="7">
        <v>450</v>
      </c>
      <c r="H57" s="7">
        <v>600</v>
      </c>
    </row>
    <row r="58" spans="1:8" ht="15.75" x14ac:dyDescent="0.25">
      <c r="A58" s="13" t="s">
        <v>60</v>
      </c>
      <c r="B58" s="11"/>
      <c r="D58" s="10"/>
      <c r="E58" s="7">
        <v>0</v>
      </c>
      <c r="F58" s="7">
        <v>0</v>
      </c>
      <c r="G58" s="7">
        <v>40</v>
      </c>
      <c r="H58" s="7">
        <v>39.979999999999997</v>
      </c>
    </row>
    <row r="59" spans="1:8" ht="15.75" x14ac:dyDescent="0.25">
      <c r="A59" s="13" t="s">
        <v>61</v>
      </c>
      <c r="B59" s="11"/>
      <c r="D59" s="10"/>
      <c r="E59" s="7">
        <v>208</v>
      </c>
      <c r="F59" s="7">
        <v>48.92</v>
      </c>
      <c r="G59" s="7">
        <v>51</v>
      </c>
      <c r="H59" s="7">
        <v>91.75</v>
      </c>
    </row>
    <row r="60" spans="1:8" ht="23.25" x14ac:dyDescent="0.25">
      <c r="A60" s="12" t="s">
        <v>62</v>
      </c>
      <c r="B60" s="8">
        <f t="shared" ref="B60" si="12">SUM(B57:B59)</f>
        <v>0</v>
      </c>
      <c r="C60" s="32" t="s">
        <v>63</v>
      </c>
      <c r="D60" s="6">
        <f>SUM(D57:D59)</f>
        <v>450</v>
      </c>
      <c r="E60" s="5">
        <f>SUM(E57:E59)</f>
        <v>433</v>
      </c>
      <c r="F60" s="5">
        <f>SUM(F57:F59)</f>
        <v>273.92</v>
      </c>
      <c r="G60" s="5">
        <f>SUM(G57:G59)</f>
        <v>541</v>
      </c>
      <c r="H60" s="5">
        <f>SUM(H57:H59)</f>
        <v>731.73</v>
      </c>
    </row>
    <row r="61" spans="1:8" s="18" customFormat="1" ht="15.75" x14ac:dyDescent="0.25">
      <c r="A61" s="12"/>
      <c r="B61" s="21"/>
      <c r="D61" s="21"/>
      <c r="E61" s="21"/>
      <c r="F61" s="21"/>
      <c r="G61" s="21"/>
      <c r="H61" s="21"/>
    </row>
    <row r="62" spans="1:8" ht="15.75" x14ac:dyDescent="0.25">
      <c r="A62" s="13" t="s">
        <v>64</v>
      </c>
      <c r="B62" s="11">
        <v>500</v>
      </c>
      <c r="D62" s="10">
        <f>227.45+119.46</f>
        <v>346.90999999999997</v>
      </c>
      <c r="E62" s="7">
        <v>852</v>
      </c>
      <c r="F62" s="7">
        <f>505.62+137.58</f>
        <v>643.20000000000005</v>
      </c>
      <c r="G62" s="7">
        <v>1675.02</v>
      </c>
      <c r="H62" s="7">
        <v>2682.49</v>
      </c>
    </row>
    <row r="63" spans="1:8" ht="15.75" x14ac:dyDescent="0.25">
      <c r="A63" s="13" t="s">
        <v>65</v>
      </c>
      <c r="B63" s="11">
        <v>150</v>
      </c>
      <c r="D63" s="10">
        <v>337.43</v>
      </c>
      <c r="E63" s="7">
        <v>52</v>
      </c>
      <c r="F63" s="7"/>
      <c r="G63" s="7">
        <v>206.1</v>
      </c>
      <c r="H63" s="7">
        <v>0</v>
      </c>
    </row>
    <row r="64" spans="1:8" ht="15.75" x14ac:dyDescent="0.25">
      <c r="A64" s="13" t="s">
        <v>66</v>
      </c>
      <c r="B64" s="11"/>
      <c r="D64" s="10"/>
      <c r="E64" s="7">
        <v>0</v>
      </c>
      <c r="F64" s="7">
        <v>0</v>
      </c>
      <c r="G64" s="7">
        <v>0</v>
      </c>
      <c r="H64" s="7">
        <v>0</v>
      </c>
    </row>
    <row r="65" spans="1:8" ht="15.75" x14ac:dyDescent="0.25">
      <c r="A65" s="13" t="s">
        <v>67</v>
      </c>
      <c r="B65" s="11">
        <v>100</v>
      </c>
      <c r="D65" s="10">
        <v>103.96</v>
      </c>
      <c r="E65" s="7">
        <v>130</v>
      </c>
      <c r="F65" s="7">
        <v>70.28</v>
      </c>
      <c r="G65" s="7">
        <v>136.02000000000001</v>
      </c>
      <c r="H65" s="7">
        <v>177.72</v>
      </c>
    </row>
    <row r="66" spans="1:8" ht="15.75" x14ac:dyDescent="0.25">
      <c r="A66" s="13" t="s">
        <v>68</v>
      </c>
      <c r="B66" s="11"/>
      <c r="D66" s="10"/>
      <c r="E66" s="7"/>
      <c r="F66" s="7"/>
      <c r="G66" s="7"/>
      <c r="H66" s="7"/>
    </row>
    <row r="67" spans="1:8" ht="15.75" x14ac:dyDescent="0.25">
      <c r="A67" s="12" t="s">
        <v>69</v>
      </c>
      <c r="B67" s="8">
        <f t="shared" ref="B67" si="13">SUM(B62:B65)</f>
        <v>750</v>
      </c>
      <c r="D67" s="6">
        <f>SUM(D62:D65)</f>
        <v>788.3</v>
      </c>
      <c r="E67" s="5">
        <f>SUM(E62:E65)</f>
        <v>1034</v>
      </c>
      <c r="F67" s="5">
        <f>SUM(F62:F65)</f>
        <v>713.48</v>
      </c>
      <c r="G67" s="5">
        <f>SUM(G62:G65)</f>
        <v>2017.1399999999999</v>
      </c>
      <c r="H67" s="5">
        <f t="shared" ref="H67" si="14">SUM(H62:H65)</f>
        <v>2860.2099999999996</v>
      </c>
    </row>
    <row r="68" spans="1:8" s="18" customFormat="1" ht="15.75" x14ac:dyDescent="0.25">
      <c r="A68" s="12"/>
      <c r="B68" s="21"/>
      <c r="D68" s="21"/>
      <c r="E68" s="21"/>
      <c r="F68" s="21"/>
      <c r="G68" s="21"/>
      <c r="H68" s="21"/>
    </row>
    <row r="69" spans="1:8" ht="15.75" x14ac:dyDescent="0.25">
      <c r="A69" s="26" t="s">
        <v>70</v>
      </c>
      <c r="B69" s="11">
        <v>10</v>
      </c>
      <c r="D69" s="10">
        <v>0</v>
      </c>
      <c r="E69" s="27">
        <v>9</v>
      </c>
      <c r="F69" s="27">
        <v>6.4</v>
      </c>
      <c r="G69" s="27">
        <v>87.91</v>
      </c>
      <c r="H69" s="27">
        <v>7.2</v>
      </c>
    </row>
    <row r="70" spans="1:8" ht="15.75" x14ac:dyDescent="0.25">
      <c r="A70" s="28" t="s">
        <v>71</v>
      </c>
      <c r="B70" s="8">
        <f t="shared" ref="B70" si="15">SUM(B69)</f>
        <v>10</v>
      </c>
      <c r="D70" s="6"/>
      <c r="E70" s="29">
        <f>SUM(E69)</f>
        <v>9</v>
      </c>
      <c r="F70" s="29">
        <f>SUM(F69)</f>
        <v>6.4</v>
      </c>
      <c r="G70" s="29">
        <f>SUM(G69)</f>
        <v>87.91</v>
      </c>
      <c r="H70" s="29">
        <f t="shared" ref="H70" si="16">SUM(H69)</f>
        <v>7.2</v>
      </c>
    </row>
    <row r="71" spans="1:8" s="18" customFormat="1" ht="15.75" x14ac:dyDescent="0.25">
      <c r="A71" s="12"/>
      <c r="B71" s="21"/>
      <c r="D71" s="21"/>
      <c r="E71" s="21"/>
      <c r="F71" s="21"/>
      <c r="G71" s="21"/>
      <c r="H71" s="21"/>
    </row>
    <row r="72" spans="1:8" ht="15.75" x14ac:dyDescent="0.25">
      <c r="A72" s="28" t="s">
        <v>72</v>
      </c>
      <c r="B72" s="8">
        <f>B17+B23+B30+B40+B51+B55+B60+B67+B70</f>
        <v>5610</v>
      </c>
      <c r="D72" s="6">
        <f>D17+D23+D30+D40+D51+D55+D60+D67+D70</f>
        <v>1423.9699999999998</v>
      </c>
      <c r="E72" s="29">
        <f>E17+E23+E30+E40+E51+E55+E60+E67+E70</f>
        <v>14802.36</v>
      </c>
      <c r="F72" s="29">
        <f>F17+F23+F30+F40+F51+F55+F60+F67+F70</f>
        <v>22257.65</v>
      </c>
      <c r="G72" s="29">
        <f>G17+G23+G30+G40+G51+G55+G60+G67+G70</f>
        <v>19810.64</v>
      </c>
      <c r="H72" s="29">
        <f t="shared" ref="H72" si="17">H17+H23+H30+H40+H51+H55+H60+H67+H70</f>
        <v>18032.16</v>
      </c>
    </row>
    <row r="73" spans="1:8" ht="15.75" x14ac:dyDescent="0.25">
      <c r="A73" s="26"/>
      <c r="B73" s="11"/>
      <c r="D73" s="10"/>
      <c r="E73" s="27"/>
      <c r="F73" s="27"/>
      <c r="G73" s="27"/>
      <c r="H73" s="27"/>
    </row>
    <row r="74" spans="1:8" ht="15.75" x14ac:dyDescent="0.25">
      <c r="A74" s="28" t="s">
        <v>73</v>
      </c>
      <c r="B74" s="8">
        <f t="shared" ref="B74" si="18">B10-B72</f>
        <v>-5610</v>
      </c>
      <c r="D74" s="6">
        <f>D10-D72</f>
        <v>-1423.9699999999998</v>
      </c>
      <c r="E74" s="29">
        <f>E10-E72</f>
        <v>32.639999999999418</v>
      </c>
      <c r="F74" s="29">
        <f>F10-F72</f>
        <v>2497.3499999999985</v>
      </c>
      <c r="G74" s="29">
        <f>G10-G72</f>
        <v>5419.3600000000006</v>
      </c>
      <c r="H74" s="29">
        <f>H10-H72</f>
        <v>9822.84</v>
      </c>
    </row>
    <row r="75" spans="1:8" ht="15.75" x14ac:dyDescent="0.25">
      <c r="A75" s="26"/>
    </row>
    <row r="76" spans="1:8" ht="15.75" x14ac:dyDescent="0.25">
      <c r="A76" s="26"/>
      <c r="B76" s="30"/>
      <c r="D76" s="30"/>
    </row>
    <row r="77" spans="1:8" ht="15.75" x14ac:dyDescent="0.25">
      <c r="A77" s="26"/>
    </row>
    <row r="78" spans="1:8" ht="15.75" x14ac:dyDescent="0.25">
      <c r="A7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</cp:lastModifiedBy>
  <dcterms:created xsi:type="dcterms:W3CDTF">2021-05-13T19:05:51Z</dcterms:created>
  <dcterms:modified xsi:type="dcterms:W3CDTF">2021-05-13T19:10:54Z</dcterms:modified>
</cp:coreProperties>
</file>